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10" windowWidth="17520" windowHeight="11400"/>
  </bookViews>
  <sheets>
    <sheet name="прогноз основых характеристик" sheetId="10" r:id="rId1"/>
  </sheets>
  <definedNames>
    <definedName name="_xlnm._FilterDatabase" localSheetId="0" hidden="1">'прогноз основых характеристик'!$A$7:$K$7</definedName>
    <definedName name="_xlnm.Print_Titles" localSheetId="0">'прогноз основых характеристик'!$5:$6</definedName>
    <definedName name="_xlnm.Print_Area" localSheetId="0">'прогноз основых характеристик'!$A$1:$K$33</definedName>
    <definedName name="Регионы">#REF!</definedName>
  </definedNames>
  <calcPr calcId="145621"/>
</workbook>
</file>

<file path=xl/calcChain.xml><?xml version="1.0" encoding="utf-8"?>
<calcChain xmlns="http://schemas.openxmlformats.org/spreadsheetml/2006/main">
  <c r="K21" i="10" l="1"/>
  <c r="J21" i="10"/>
  <c r="I21" i="10"/>
  <c r="I19" i="10" l="1"/>
  <c r="H30" i="10"/>
  <c r="H29" i="10"/>
  <c r="H27" i="10"/>
  <c r="H25" i="10"/>
  <c r="H24" i="10"/>
  <c r="H23" i="10"/>
  <c r="H22" i="10"/>
  <c r="H21" i="10"/>
  <c r="G30" i="10"/>
  <c r="G29" i="10"/>
  <c r="G27" i="10"/>
  <c r="G25" i="10"/>
  <c r="G24" i="10"/>
  <c r="G23" i="10"/>
  <c r="G22" i="10"/>
  <c r="G21" i="10"/>
  <c r="F30" i="10"/>
  <c r="F29" i="10"/>
  <c r="F27" i="10"/>
  <c r="F25" i="10"/>
  <c r="F24" i="10"/>
  <c r="F23" i="10"/>
  <c r="F22" i="10"/>
  <c r="F21" i="10"/>
  <c r="C32" i="10" l="1"/>
  <c r="K26" i="10" l="1"/>
  <c r="J26" i="10"/>
  <c r="I26" i="10"/>
  <c r="I11" i="10"/>
  <c r="I12" i="10"/>
  <c r="I13" i="10"/>
  <c r="I14" i="10"/>
  <c r="I15" i="10"/>
  <c r="I16" i="10"/>
  <c r="I17" i="10"/>
  <c r="I10" i="10"/>
  <c r="H8" i="10" l="1"/>
  <c r="G8" i="10"/>
  <c r="F8" i="10"/>
  <c r="E8" i="10"/>
  <c r="D8" i="10"/>
  <c r="C8" i="10"/>
  <c r="F32" i="10" l="1"/>
  <c r="K30" i="10"/>
  <c r="K29" i="10"/>
  <c r="K28" i="10"/>
  <c r="K27" i="10"/>
  <c r="K25" i="10"/>
  <c r="K24" i="10"/>
  <c r="K32" i="10" s="1"/>
  <c r="J30" i="10"/>
  <c r="J29" i="10"/>
  <c r="J28" i="10"/>
  <c r="J27" i="10"/>
  <c r="J25" i="10"/>
  <c r="J24" i="10"/>
  <c r="J32" i="10" s="1"/>
  <c r="I30" i="10"/>
  <c r="I29" i="10"/>
  <c r="I28" i="10"/>
  <c r="I27" i="10"/>
  <c r="I25" i="10"/>
  <c r="I24" i="10"/>
  <c r="I32" i="10" s="1"/>
  <c r="K23" i="10"/>
  <c r="J23" i="10"/>
  <c r="I23" i="10"/>
  <c r="H32" i="10"/>
  <c r="G32" i="10"/>
  <c r="H19" i="10" l="1"/>
  <c r="G19" i="10"/>
  <c r="F19" i="10"/>
  <c r="E19" i="10"/>
  <c r="D19" i="10"/>
  <c r="C19" i="10"/>
  <c r="K17" i="10"/>
  <c r="J17" i="10"/>
  <c r="K16" i="10"/>
  <c r="J16" i="10"/>
  <c r="K15" i="10"/>
  <c r="J15" i="10"/>
  <c r="K14" i="10"/>
  <c r="J14" i="10"/>
  <c r="K13" i="10"/>
  <c r="J13" i="10"/>
  <c r="K12" i="10"/>
  <c r="J12" i="10"/>
  <c r="K11" i="10"/>
  <c r="J11" i="10"/>
  <c r="K10" i="10"/>
  <c r="J10" i="10"/>
  <c r="K9" i="10"/>
  <c r="J9" i="10"/>
  <c r="I9" i="10"/>
  <c r="I8" i="10" l="1"/>
  <c r="I33" i="10" s="1"/>
  <c r="J8" i="10"/>
  <c r="J19" i="10" s="1"/>
  <c r="K8" i="10"/>
  <c r="K19" i="10" s="1"/>
  <c r="E32" i="10"/>
  <c r="D32" i="10"/>
  <c r="D33" i="10" l="1"/>
  <c r="E33" i="10"/>
  <c r="F33" i="10"/>
  <c r="G33" i="10"/>
  <c r="H33" i="10"/>
  <c r="J33" i="10"/>
  <c r="K33" i="10"/>
  <c r="C33" i="10"/>
</calcChain>
</file>

<file path=xl/sharedStrings.xml><?xml version="1.0" encoding="utf-8"?>
<sst xmlns="http://schemas.openxmlformats.org/spreadsheetml/2006/main" count="64" uniqueCount="58">
  <si>
    <t xml:space="preserve">Наименование </t>
  </si>
  <si>
    <t>1 00 00000 00 0000 000</t>
  </si>
  <si>
    <t>1 01 00000 00 0000 000</t>
  </si>
  <si>
    <t>1 03 00000 00 0000 000</t>
  </si>
  <si>
    <t>1 05 00000 00 0000 000</t>
  </si>
  <si>
    <t>НАЛОГИ НА СОВОКУПНЫЙ ДОХОД</t>
  </si>
  <si>
    <t>1 06 00000 00 0000 000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</si>
  <si>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</si>
  <si>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</si>
  <si>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</si>
  <si>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</si>
  <si>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</si>
  <si>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</si>
  <si>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</si>
  <si>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</si>
  <si>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</si>
  <si>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</si>
  <si>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</si>
  <si>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</si>
  <si>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</si>
  <si>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</si>
  <si>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</si>
  <si>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</si>
  <si>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</si>
  <si>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</si>
  <si>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</si>
  <si>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</si>
  <si>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</si>
  <si>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</si>
  <si>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</si>
  <si>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</si>
  <si>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</si>
  <si>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</si>
  <si>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</si>
  <si>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</si>
  <si>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</si>
  <si>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</si>
  <si>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</si>
  <si>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</si>
  <si>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</si>
  <si>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</si>
  <si>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</si>
  <si>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ИТОГО РАСХОДОВ</t>
  </si>
  <si>
    <t xml:space="preserve">Код бюджетной классификации </t>
  </si>
  <si>
    <t xml:space="preserve">НАЛОГОВЫЕ И НЕНАЛОГОВЫЕ ДОХОДЫ                                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</si>
  <si>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</si>
  <si>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</si>
  <si>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ИМУЩЕСТВО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</si>
  <si>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</si>
  <si>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ДЕФИЦИТ БЮДЖЕТА (-), ПРОФИЦИТ БЮДЖЕТА (+)</t>
  </si>
  <si>
    <t>Бюджеты поселений</t>
  </si>
  <si>
    <t>Консолидированный бюджет района</t>
  </si>
  <si>
    <t xml:space="preserve"> рублей</t>
  </si>
  <si>
    <t>2022 год</t>
  </si>
  <si>
    <t>2023 год</t>
  </si>
  <si>
    <t>Бюджет Мглинского муниципального  района</t>
  </si>
  <si>
    <t>ПРОГНОЗ ОСНОВНЫХ ХАРАКТЕРИСТИК КОНСОЛИДИРОВАННОГО БЮДЖЕТА МГЛИНСКОГО РАЙОНА НА 2022 ГОД И НА ПЛАНОВЫЙ ПЕРИОД 2023 И 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</si>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</sst>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4" fontId="6" fillId="0" borderId="2">
      <alignment horizontal="right"/>
    </xf>
    <xf numFmtId="4" fontId="6" fillId="0" borderId="2">
      <alignment horizontal="right"/>
    </xf>
    <xf numFmtId="0" fontId="7" fillId="0" borderId="0"/>
    <xf numFmtId="0" fontId="5" fillId="0" borderId="0"/>
  </cellStyleXfs>
  <cellXfs count="31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9" fontId="2" fillId="0" borderId="1" xfId="0" quotePrefix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3" borderId="1" xfId="0" quotePrefix="1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5">
    <cellStyle name="xl58" xfId="1"/>
    <cellStyle name="xl96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="58" zoomScaleNormal="58" zoomScaleSheetLayoutView="70" workbookViewId="0">
      <pane ySplit="7" topLeftCell="A17" activePane="bottomLeft" state="frozen"/>
      <selection pane="bottomLeft" activeCell="E22" sqref="E22"/>
    </sheetView>
  </sheetViews>
  <sheetFormatPr defaultRowHeight="15.75" x14ac:dyDescent="0.2"/>
  <cols>
    <col min="1" max="1" width="25.7109375" style="1" customWidth="1"/>
    <col min="2" max="2" width="36.7109375" style="1" customWidth="1"/>
    <col min="3" max="3" width="20.140625" style="12" customWidth="1"/>
    <col min="4" max="4" width="20" style="12" customWidth="1"/>
    <col min="5" max="5" width="19.7109375" style="12" customWidth="1"/>
    <col min="6" max="8" width="19" style="1" bestFit="1" customWidth="1"/>
    <col min="9" max="10" width="20.7109375" style="1" bestFit="1" customWidth="1"/>
    <col min="11" max="11" width="19.5703125" style="1" customWidth="1"/>
    <col min="12" max="12" width="17.42578125" style="1" bestFit="1" customWidth="1"/>
    <col min="13" max="13" width="19.85546875" style="1" customWidth="1"/>
    <col min="14" max="14" width="17.42578125" style="1" bestFit="1" customWidth="1"/>
    <col min="15" max="16384" width="9.140625" style="1"/>
  </cols>
  <sheetData>
    <row r="1" spans="1:11" x14ac:dyDescent="0.2">
      <c r="A1" s="26" t="s">
        <v>56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4.2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9.7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24" customHeight="1" x14ac:dyDescent="0.2">
      <c r="A4" s="28" t="s">
        <v>52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30.75" customHeight="1" x14ac:dyDescent="0.2">
      <c r="A5" s="29" t="s">
        <v>43</v>
      </c>
      <c r="B5" s="29" t="s">
        <v>0</v>
      </c>
      <c r="C5" s="29" t="s">
        <v>55</v>
      </c>
      <c r="D5" s="29"/>
      <c r="E5" s="29"/>
      <c r="F5" s="30" t="s">
        <v>50</v>
      </c>
      <c r="G5" s="30"/>
      <c r="H5" s="30"/>
      <c r="I5" s="29" t="s">
        <v>51</v>
      </c>
      <c r="J5" s="29"/>
      <c r="K5" s="29"/>
    </row>
    <row r="6" spans="1:11" ht="22.5" customHeight="1" x14ac:dyDescent="0.2">
      <c r="A6" s="29"/>
      <c r="B6" s="29"/>
      <c r="C6" s="4" t="s">
        <v>53</v>
      </c>
      <c r="D6" s="4" t="s">
        <v>54</v>
      </c>
      <c r="E6" s="4" t="s">
        <v>57</v>
      </c>
      <c r="F6" s="4" t="s">
        <v>53</v>
      </c>
      <c r="G6" s="4" t="s">
        <v>54</v>
      </c>
      <c r="H6" s="4" t="s">
        <v>57</v>
      </c>
      <c r="I6" s="4" t="s">
        <v>53</v>
      </c>
      <c r="J6" s="4" t="s">
        <v>54</v>
      </c>
      <c r="K6" s="4" t="s">
        <v>57</v>
      </c>
    </row>
    <row r="7" spans="1:11" ht="22.5" customHeight="1" x14ac:dyDescent="0.2">
      <c r="A7" s="5">
        <v>1</v>
      </c>
      <c r="B7" s="5">
        <v>2</v>
      </c>
      <c r="C7" s="6">
        <v>3</v>
      </c>
      <c r="D7" s="5">
        <v>4</v>
      </c>
      <c r="E7" s="6">
        <v>5</v>
      </c>
      <c r="F7" s="5">
        <v>6</v>
      </c>
      <c r="G7" s="6">
        <v>7</v>
      </c>
      <c r="H7" s="5">
        <v>8</v>
      </c>
      <c r="I7" s="6">
        <v>9</v>
      </c>
      <c r="J7" s="5">
        <v>10</v>
      </c>
      <c r="K7" s="6">
        <v>11</v>
      </c>
    </row>
    <row r="8" spans="1:11" s="2" customFormat="1" ht="41.25" customHeight="1" x14ac:dyDescent="0.2">
      <c r="A8" s="7" t="s">
        <v>1</v>
      </c>
      <c r="B8" s="7" t="s">
        <v>44</v>
      </c>
      <c r="C8" s="20">
        <f>C9+C10+C11+C12+C13+C14+C15+C16+C17</f>
        <v>95591600</v>
      </c>
      <c r="D8" s="20">
        <f>D9+D10+D11+D12+D13+D14+D15+D16+D17</f>
        <v>97609800</v>
      </c>
      <c r="E8" s="20">
        <f t="shared" ref="E8:K8" si="0">E9+E10+E11+E12+E13+E14+E15+E16+E17</f>
        <v>102888500</v>
      </c>
      <c r="F8" s="20">
        <f t="shared" si="0"/>
        <v>33830200</v>
      </c>
      <c r="G8" s="20">
        <f t="shared" si="0"/>
        <v>34710100</v>
      </c>
      <c r="H8" s="20">
        <f t="shared" si="0"/>
        <v>35624400</v>
      </c>
      <c r="I8" s="20">
        <f t="shared" si="0"/>
        <v>129421800</v>
      </c>
      <c r="J8" s="20">
        <f t="shared" si="0"/>
        <v>132319900</v>
      </c>
      <c r="K8" s="20">
        <f t="shared" si="0"/>
        <v>138512900</v>
      </c>
    </row>
    <row r="9" spans="1:11" ht="45.75" customHeight="1" x14ac:dyDescent="0.2">
      <c r="A9" s="8" t="s">
        <v>2</v>
      </c>
      <c r="B9" s="9" t="s">
        <v>45</v>
      </c>
      <c r="C9" s="21">
        <v>60955900</v>
      </c>
      <c r="D9" s="21">
        <v>70697100</v>
      </c>
      <c r="E9" s="21">
        <v>75794400</v>
      </c>
      <c r="F9" s="19">
        <v>6734300</v>
      </c>
      <c r="G9" s="21">
        <v>7221000</v>
      </c>
      <c r="H9" s="21">
        <v>7741700</v>
      </c>
      <c r="I9" s="22">
        <f>C9+F9</f>
        <v>67690200</v>
      </c>
      <c r="J9" s="22">
        <f>D9+G9</f>
        <v>77918100</v>
      </c>
      <c r="K9" s="22">
        <f>E9+H9</f>
        <v>83536100</v>
      </c>
    </row>
    <row r="10" spans="1:11" ht="84.75" customHeight="1" x14ac:dyDescent="0.2">
      <c r="A10" s="8" t="s">
        <v>3</v>
      </c>
      <c r="B10" s="9" t="s">
        <v>46</v>
      </c>
      <c r="C10" s="21">
        <v>16641400</v>
      </c>
      <c r="D10" s="21">
        <v>16510800</v>
      </c>
      <c r="E10" s="21">
        <v>16422700</v>
      </c>
      <c r="F10" s="19">
        <v>2290800</v>
      </c>
      <c r="G10" s="21">
        <v>2272800</v>
      </c>
      <c r="H10" s="21">
        <v>2260600</v>
      </c>
      <c r="I10" s="22">
        <f t="shared" ref="I10:I17" si="1">C10+F10</f>
        <v>18932200</v>
      </c>
      <c r="J10" s="22">
        <f t="shared" ref="J10:J17" si="2">D10+G10</f>
        <v>18783600</v>
      </c>
      <c r="K10" s="22">
        <f t="shared" ref="K10:K17" si="3">E10+H10</f>
        <v>18683300</v>
      </c>
    </row>
    <row r="11" spans="1:11" s="3" customFormat="1" ht="39" customHeight="1" x14ac:dyDescent="0.2">
      <c r="A11" s="8" t="s">
        <v>4</v>
      </c>
      <c r="B11" s="9" t="s">
        <v>5</v>
      </c>
      <c r="C11" s="21">
        <v>3367100</v>
      </c>
      <c r="D11" s="21">
        <v>3610000</v>
      </c>
      <c r="E11" s="21">
        <v>3849500</v>
      </c>
      <c r="F11" s="19">
        <v>1469100</v>
      </c>
      <c r="G11" s="21">
        <v>1577900</v>
      </c>
      <c r="H11" s="21">
        <v>1677200</v>
      </c>
      <c r="I11" s="22">
        <f t="shared" si="1"/>
        <v>4836200</v>
      </c>
      <c r="J11" s="22">
        <f t="shared" si="2"/>
        <v>5187900</v>
      </c>
      <c r="K11" s="22">
        <f t="shared" si="3"/>
        <v>5526700</v>
      </c>
    </row>
    <row r="12" spans="1:11" ht="33.75" customHeight="1" x14ac:dyDescent="0.2">
      <c r="A12" s="8" t="s">
        <v>6</v>
      </c>
      <c r="B12" s="9" t="s">
        <v>47</v>
      </c>
      <c r="C12" s="21"/>
      <c r="D12" s="21"/>
      <c r="E12" s="21"/>
      <c r="F12" s="19">
        <v>21597000</v>
      </c>
      <c r="G12" s="21">
        <v>21899400</v>
      </c>
      <c r="H12" s="21">
        <v>22206100</v>
      </c>
      <c r="I12" s="22">
        <f t="shared" si="1"/>
        <v>21597000</v>
      </c>
      <c r="J12" s="22">
        <f t="shared" si="2"/>
        <v>21899400</v>
      </c>
      <c r="K12" s="22">
        <f t="shared" si="3"/>
        <v>22206100</v>
      </c>
    </row>
    <row r="13" spans="1:11" ht="33" customHeight="1" x14ac:dyDescent="0.2">
      <c r="A13" s="8" t="s">
        <v>7</v>
      </c>
      <c r="B13" s="9" t="s">
        <v>8</v>
      </c>
      <c r="C13" s="21">
        <v>888200</v>
      </c>
      <c r="D13" s="21">
        <v>890000</v>
      </c>
      <c r="E13" s="21">
        <v>890000</v>
      </c>
      <c r="F13" s="19">
        <v>4800</v>
      </c>
      <c r="G13" s="21">
        <v>4800</v>
      </c>
      <c r="H13" s="21">
        <v>4800</v>
      </c>
      <c r="I13" s="22">
        <f t="shared" si="1"/>
        <v>893000</v>
      </c>
      <c r="J13" s="22">
        <f t="shared" si="2"/>
        <v>894800</v>
      </c>
      <c r="K13" s="22">
        <f t="shared" si="3"/>
        <v>894800</v>
      </c>
    </row>
    <row r="14" spans="1:11" ht="102.75" customHeight="1" x14ac:dyDescent="0.2">
      <c r="A14" s="8" t="s">
        <v>9</v>
      </c>
      <c r="B14" s="9" t="s">
        <v>10</v>
      </c>
      <c r="C14" s="21">
        <v>4109200</v>
      </c>
      <c r="D14" s="21">
        <v>4259200</v>
      </c>
      <c r="E14" s="21">
        <v>4259200</v>
      </c>
      <c r="F14" s="19">
        <v>1484200</v>
      </c>
      <c r="G14" s="19">
        <v>1484200</v>
      </c>
      <c r="H14" s="19">
        <v>1484000</v>
      </c>
      <c r="I14" s="22">
        <f t="shared" si="1"/>
        <v>5593400</v>
      </c>
      <c r="J14" s="22">
        <f t="shared" si="2"/>
        <v>5743400</v>
      </c>
      <c r="K14" s="22">
        <f t="shared" si="3"/>
        <v>5743200</v>
      </c>
    </row>
    <row r="15" spans="1:11" ht="45" customHeight="1" x14ac:dyDescent="0.2">
      <c r="A15" s="8" t="s">
        <v>11</v>
      </c>
      <c r="B15" s="9" t="s">
        <v>12</v>
      </c>
      <c r="C15" s="21">
        <v>721000</v>
      </c>
      <c r="D15" s="21">
        <v>750000</v>
      </c>
      <c r="E15" s="21">
        <v>780000</v>
      </c>
      <c r="F15" s="19">
        <v>0</v>
      </c>
      <c r="G15" s="21">
        <v>0</v>
      </c>
      <c r="H15" s="21">
        <v>0</v>
      </c>
      <c r="I15" s="22">
        <f t="shared" si="1"/>
        <v>721000</v>
      </c>
      <c r="J15" s="22">
        <f t="shared" si="2"/>
        <v>750000</v>
      </c>
      <c r="K15" s="22">
        <f t="shared" si="3"/>
        <v>780000</v>
      </c>
    </row>
    <row r="16" spans="1:11" s="3" customFormat="1" ht="60.75" customHeight="1" x14ac:dyDescent="0.2">
      <c r="A16" s="8" t="s">
        <v>13</v>
      </c>
      <c r="B16" s="9" t="s">
        <v>14</v>
      </c>
      <c r="C16" s="21">
        <v>8516100</v>
      </c>
      <c r="D16" s="21">
        <v>500000</v>
      </c>
      <c r="E16" s="21">
        <v>500000</v>
      </c>
      <c r="F16" s="19">
        <v>250000</v>
      </c>
      <c r="G16" s="21">
        <v>250000</v>
      </c>
      <c r="H16" s="21">
        <v>250000</v>
      </c>
      <c r="I16" s="22">
        <f t="shared" si="1"/>
        <v>8766100</v>
      </c>
      <c r="J16" s="22">
        <f t="shared" si="2"/>
        <v>750000</v>
      </c>
      <c r="K16" s="22">
        <f t="shared" si="3"/>
        <v>750000</v>
      </c>
    </row>
    <row r="17" spans="1:14" ht="41.25" customHeight="1" x14ac:dyDescent="0.2">
      <c r="A17" s="8" t="s">
        <v>15</v>
      </c>
      <c r="B17" s="9" t="s">
        <v>16</v>
      </c>
      <c r="C17" s="21">
        <v>392700</v>
      </c>
      <c r="D17" s="21">
        <v>392700</v>
      </c>
      <c r="E17" s="21">
        <v>392700</v>
      </c>
      <c r="F17" s="19">
        <v>0</v>
      </c>
      <c r="G17" s="21">
        <v>0</v>
      </c>
      <c r="H17" s="21">
        <v>0</v>
      </c>
      <c r="I17" s="22">
        <f t="shared" si="1"/>
        <v>392700</v>
      </c>
      <c r="J17" s="22">
        <f t="shared" si="2"/>
        <v>392700</v>
      </c>
      <c r="K17" s="22">
        <f t="shared" si="3"/>
        <v>392700</v>
      </c>
    </row>
    <row r="18" spans="1:14" s="3" customFormat="1" ht="39.75" customHeight="1" x14ac:dyDescent="0.2">
      <c r="A18" s="10" t="s">
        <v>17</v>
      </c>
      <c r="B18" s="7" t="s">
        <v>18</v>
      </c>
      <c r="C18" s="16">
        <v>244757555.81999999</v>
      </c>
      <c r="D18" s="16">
        <v>168917957.78</v>
      </c>
      <c r="E18" s="16">
        <v>170331419.78</v>
      </c>
      <c r="F18" s="16">
        <v>91400971.420000002</v>
      </c>
      <c r="G18" s="16">
        <v>21300679.57</v>
      </c>
      <c r="H18" s="16">
        <v>10190316.439999999</v>
      </c>
      <c r="I18" s="16">
        <v>333623507.24000001</v>
      </c>
      <c r="J18" s="16">
        <v>187629744.34999999</v>
      </c>
      <c r="K18" s="16">
        <v>177874471.22</v>
      </c>
      <c r="L18" s="23"/>
      <c r="M18" s="23"/>
      <c r="N18" s="23"/>
    </row>
    <row r="19" spans="1:14" s="3" customFormat="1" ht="24" customHeight="1" x14ac:dyDescent="0.2">
      <c r="A19" s="25" t="s">
        <v>19</v>
      </c>
      <c r="B19" s="25"/>
      <c r="C19" s="14">
        <f t="shared" ref="C19:K19" si="4">C8+C18</f>
        <v>340349155.81999999</v>
      </c>
      <c r="D19" s="14">
        <f t="shared" si="4"/>
        <v>266527757.78</v>
      </c>
      <c r="E19" s="14">
        <f t="shared" si="4"/>
        <v>273219919.77999997</v>
      </c>
      <c r="F19" s="14">
        <f t="shared" si="4"/>
        <v>125231171.42</v>
      </c>
      <c r="G19" s="14">
        <f t="shared" si="4"/>
        <v>56010779.57</v>
      </c>
      <c r="H19" s="14">
        <f t="shared" si="4"/>
        <v>45814716.439999998</v>
      </c>
      <c r="I19" s="14">
        <f>I8+I18</f>
        <v>463045307.24000001</v>
      </c>
      <c r="J19" s="14">
        <f t="shared" si="4"/>
        <v>319949644.35000002</v>
      </c>
      <c r="K19" s="14">
        <f t="shared" si="4"/>
        <v>316387371.22000003</v>
      </c>
    </row>
    <row r="20" spans="1:14" s="3" customFormat="1" ht="36.75" customHeight="1" x14ac:dyDescent="0.2">
      <c r="A20" s="26" t="s">
        <v>20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1" spans="1:14" s="2" customFormat="1" ht="36" customHeight="1" x14ac:dyDescent="0.2">
      <c r="A21" s="17" t="s">
        <v>21</v>
      </c>
      <c r="B21" s="18" t="s">
        <v>22</v>
      </c>
      <c r="C21" s="19">
        <v>37511640</v>
      </c>
      <c r="D21" s="19">
        <v>39948472</v>
      </c>
      <c r="E21" s="19">
        <v>43150985</v>
      </c>
      <c r="F21" s="19">
        <f>6654633+77889</f>
        <v>6732522</v>
      </c>
      <c r="G21" s="19">
        <f>6889496+730504</f>
        <v>7620000</v>
      </c>
      <c r="H21" s="19">
        <f>7132288+1420899</f>
        <v>8553187</v>
      </c>
      <c r="I21" s="19">
        <f>C21+F21-81625-200</f>
        <v>44162337</v>
      </c>
      <c r="J21" s="19">
        <f>D21+G21-81625-200</f>
        <v>47486647</v>
      </c>
      <c r="K21" s="19">
        <f>E21+H21-81625-200</f>
        <v>51622347</v>
      </c>
    </row>
    <row r="22" spans="1:14" s="3" customFormat="1" ht="19.5" customHeight="1" x14ac:dyDescent="0.2">
      <c r="A22" s="17" t="s">
        <v>23</v>
      </c>
      <c r="B22" s="18" t="s">
        <v>24</v>
      </c>
      <c r="C22" s="19">
        <v>1664195</v>
      </c>
      <c r="D22" s="19">
        <v>1718068</v>
      </c>
      <c r="E22" s="19">
        <v>1776440</v>
      </c>
      <c r="F22" s="19">
        <f>713223+475486</f>
        <v>1188709</v>
      </c>
      <c r="G22" s="19">
        <f>736314+490877</f>
        <v>1227191</v>
      </c>
      <c r="H22" s="19">
        <f>761328+507556</f>
        <v>1268884</v>
      </c>
      <c r="I22" s="19">
        <v>1188709</v>
      </c>
      <c r="J22" s="19">
        <v>1227191</v>
      </c>
      <c r="K22" s="19">
        <v>1268884</v>
      </c>
    </row>
    <row r="23" spans="1:14" ht="71.25" customHeight="1" x14ac:dyDescent="0.2">
      <c r="A23" s="17" t="s">
        <v>25</v>
      </c>
      <c r="B23" s="18" t="s">
        <v>26</v>
      </c>
      <c r="C23" s="19">
        <v>3120319</v>
      </c>
      <c r="D23" s="19">
        <v>2382193</v>
      </c>
      <c r="E23" s="19">
        <v>2382193</v>
      </c>
      <c r="F23" s="19">
        <f>73534+445814</f>
        <v>519348</v>
      </c>
      <c r="G23" s="19">
        <f>63751+507177</f>
        <v>570928</v>
      </c>
      <c r="H23" s="19">
        <f>63751+507177</f>
        <v>570928</v>
      </c>
      <c r="I23" s="19">
        <f>C23+F23</f>
        <v>3639667</v>
      </c>
      <c r="J23" s="19">
        <f>D23+G23</f>
        <v>2953121</v>
      </c>
      <c r="K23" s="19">
        <f>E23+H23</f>
        <v>2953121</v>
      </c>
    </row>
    <row r="24" spans="1:14" s="3" customFormat="1" ht="21" customHeight="1" x14ac:dyDescent="0.2">
      <c r="A24" s="17" t="s">
        <v>27</v>
      </c>
      <c r="B24" s="18" t="s">
        <v>28</v>
      </c>
      <c r="C24" s="19">
        <v>18304711.280000001</v>
      </c>
      <c r="D24" s="19">
        <v>17568111.280000001</v>
      </c>
      <c r="E24" s="19">
        <v>17480011.280000001</v>
      </c>
      <c r="F24" s="19">
        <f>188000+22836053</f>
        <v>23024053</v>
      </c>
      <c r="G24" s="19">
        <f>188000+24067053</f>
        <v>24255053</v>
      </c>
      <c r="H24" s="19">
        <f>188000+18548426</f>
        <v>18736426</v>
      </c>
      <c r="I24" s="19">
        <f t="shared" ref="I24:I25" si="5">C24+F24</f>
        <v>41328764.280000001</v>
      </c>
      <c r="J24" s="19">
        <f t="shared" ref="J24:J25" si="6">D24+G24</f>
        <v>41823164.280000001</v>
      </c>
      <c r="K24" s="19">
        <f t="shared" ref="K24:K25" si="7">E24+H24</f>
        <v>36216437.280000001</v>
      </c>
    </row>
    <row r="25" spans="1:14" s="11" customFormat="1" ht="45" customHeight="1" x14ac:dyDescent="0.2">
      <c r="A25" s="17" t="s">
        <v>29</v>
      </c>
      <c r="B25" s="18" t="s">
        <v>30</v>
      </c>
      <c r="C25" s="19">
        <v>2732596.99</v>
      </c>
      <c r="D25" s="19">
        <v>2555553.52</v>
      </c>
      <c r="E25" s="19">
        <v>955553.52</v>
      </c>
      <c r="F25" s="19">
        <f>1087276+91204853.42</f>
        <v>92292129.420000002</v>
      </c>
      <c r="G25" s="19">
        <f>838669+17412634.57</f>
        <v>18251303.57</v>
      </c>
      <c r="H25" s="19">
        <f>754477+14456404.44</f>
        <v>15210881.439999999</v>
      </c>
      <c r="I25" s="19">
        <f t="shared" si="5"/>
        <v>95024726.409999996</v>
      </c>
      <c r="J25" s="19">
        <f t="shared" si="6"/>
        <v>20806857.09</v>
      </c>
      <c r="K25" s="19">
        <f t="shared" si="7"/>
        <v>16166434.959999999</v>
      </c>
    </row>
    <row r="26" spans="1:14" s="3" customFormat="1" ht="36" customHeight="1" x14ac:dyDescent="0.2">
      <c r="A26" s="17" t="s">
        <v>31</v>
      </c>
      <c r="B26" s="18" t="s">
        <v>32</v>
      </c>
      <c r="C26" s="19">
        <v>10000</v>
      </c>
      <c r="D26" s="19">
        <v>10000</v>
      </c>
      <c r="E26" s="19">
        <v>10000</v>
      </c>
      <c r="F26" s="19"/>
      <c r="G26" s="19"/>
      <c r="H26" s="19"/>
      <c r="I26" s="19">
        <f t="shared" ref="I26" si="8">C26+F26</f>
        <v>10000</v>
      </c>
      <c r="J26" s="19">
        <f t="shared" ref="J26" si="9">D26+G26</f>
        <v>10000</v>
      </c>
      <c r="K26" s="19">
        <f t="shared" ref="K26" si="10">E26+H26</f>
        <v>10000</v>
      </c>
    </row>
    <row r="27" spans="1:14" ht="23.25" customHeight="1" x14ac:dyDescent="0.2">
      <c r="A27" s="17" t="s">
        <v>33</v>
      </c>
      <c r="B27" s="18" t="s">
        <v>34</v>
      </c>
      <c r="C27" s="19">
        <v>203785122.05000001</v>
      </c>
      <c r="D27" s="19">
        <v>153063524.47999999</v>
      </c>
      <c r="E27" s="19">
        <v>155126663.47999999</v>
      </c>
      <c r="F27" s="19">
        <f>8969+7177</f>
        <v>16146</v>
      </c>
      <c r="G27" s="19">
        <f>8969+7177</f>
        <v>16146</v>
      </c>
      <c r="H27" s="19">
        <f>8969+7177</f>
        <v>16146</v>
      </c>
      <c r="I27" s="19">
        <f t="shared" ref="I27:I30" si="11">C27+F27</f>
        <v>203801268.05000001</v>
      </c>
      <c r="J27" s="19">
        <f t="shared" ref="J27:J30" si="12">D27+G27</f>
        <v>153079670.47999999</v>
      </c>
      <c r="K27" s="19">
        <f t="shared" ref="K27:K30" si="13">E27+H27</f>
        <v>155142809.47999999</v>
      </c>
    </row>
    <row r="28" spans="1:14" ht="36" customHeight="1" x14ac:dyDescent="0.2">
      <c r="A28" s="17" t="s">
        <v>35</v>
      </c>
      <c r="B28" s="18" t="s">
        <v>36</v>
      </c>
      <c r="C28" s="19">
        <v>42188923</v>
      </c>
      <c r="D28" s="19">
        <v>21659358</v>
      </c>
      <c r="E28" s="19">
        <v>22572196</v>
      </c>
      <c r="F28" s="19"/>
      <c r="G28" s="19"/>
      <c r="H28" s="19"/>
      <c r="I28" s="19">
        <f t="shared" si="11"/>
        <v>42188923</v>
      </c>
      <c r="J28" s="19">
        <f t="shared" si="12"/>
        <v>21659358</v>
      </c>
      <c r="K28" s="19">
        <f t="shared" si="13"/>
        <v>22572196</v>
      </c>
    </row>
    <row r="29" spans="1:14" ht="18.75" customHeight="1" x14ac:dyDescent="0.2">
      <c r="A29" s="17" t="s">
        <v>37</v>
      </c>
      <c r="B29" s="18" t="s">
        <v>38</v>
      </c>
      <c r="C29" s="19">
        <v>24002078.5</v>
      </c>
      <c r="D29" s="19">
        <v>24008478.5</v>
      </c>
      <c r="E29" s="19">
        <v>26151878.5</v>
      </c>
      <c r="F29" s="19">
        <f>1396646+45472</f>
        <v>1442118</v>
      </c>
      <c r="G29" s="19">
        <f>1396646+45472</f>
        <v>1442118</v>
      </c>
      <c r="H29" s="19">
        <f>1396646+45472</f>
        <v>1442118</v>
      </c>
      <c r="I29" s="19">
        <f t="shared" si="11"/>
        <v>25444196.5</v>
      </c>
      <c r="J29" s="19">
        <f t="shared" si="12"/>
        <v>25450596.5</v>
      </c>
      <c r="K29" s="19">
        <f t="shared" si="13"/>
        <v>27593996.5</v>
      </c>
    </row>
    <row r="30" spans="1:14" ht="36" customHeight="1" x14ac:dyDescent="0.2">
      <c r="A30" s="17" t="s">
        <v>39</v>
      </c>
      <c r="B30" s="18" t="s">
        <v>40</v>
      </c>
      <c r="C30" s="19">
        <v>6240570</v>
      </c>
      <c r="D30" s="19">
        <v>2824999</v>
      </c>
      <c r="E30" s="19">
        <v>2824999</v>
      </c>
      <c r="F30" s="19">
        <f>8969+7177</f>
        <v>16146</v>
      </c>
      <c r="G30" s="19">
        <f>2620863+7177</f>
        <v>2628040</v>
      </c>
      <c r="H30" s="19">
        <f>8969+7177</f>
        <v>16146</v>
      </c>
      <c r="I30" s="19">
        <f t="shared" si="11"/>
        <v>6256716</v>
      </c>
      <c r="J30" s="19">
        <f t="shared" si="12"/>
        <v>5453039</v>
      </c>
      <c r="K30" s="19">
        <f t="shared" si="13"/>
        <v>2841145</v>
      </c>
    </row>
    <row r="31" spans="1:14" ht="126.75" customHeight="1" x14ac:dyDescent="0.2">
      <c r="A31" s="17" t="s">
        <v>41</v>
      </c>
      <c r="B31" s="18" t="s">
        <v>48</v>
      </c>
      <c r="C31" s="19">
        <v>789000</v>
      </c>
      <c r="D31" s="19">
        <v>789000</v>
      </c>
      <c r="E31" s="19">
        <v>789000</v>
      </c>
      <c r="F31" s="19"/>
      <c r="G31" s="19"/>
      <c r="H31" s="19"/>
      <c r="I31" s="19">
        <v>0</v>
      </c>
      <c r="J31" s="19">
        <v>0</v>
      </c>
      <c r="K31" s="19">
        <v>0</v>
      </c>
    </row>
    <row r="32" spans="1:14" ht="39.75" customHeight="1" x14ac:dyDescent="0.2">
      <c r="A32" s="25" t="s">
        <v>42</v>
      </c>
      <c r="B32" s="25"/>
      <c r="C32" s="14">
        <f>SUM(C21:C31)</f>
        <v>340349155.82000005</v>
      </c>
      <c r="D32" s="14">
        <f t="shared" ref="D32:H32" si="14">SUM(D21:D31)</f>
        <v>266527757.78</v>
      </c>
      <c r="E32" s="14">
        <f t="shared" si="14"/>
        <v>273219919.77999997</v>
      </c>
      <c r="F32" s="14">
        <f t="shared" si="14"/>
        <v>125231171.42</v>
      </c>
      <c r="G32" s="14">
        <f t="shared" si="14"/>
        <v>56010779.57</v>
      </c>
      <c r="H32" s="14">
        <f t="shared" si="14"/>
        <v>45814716.439999998</v>
      </c>
      <c r="I32" s="14">
        <f>SUM(I21:I31)</f>
        <v>463045307.24000001</v>
      </c>
      <c r="J32" s="14">
        <f t="shared" ref="J32:K32" si="15">SUM(J21:J31)</f>
        <v>319949644.35000002</v>
      </c>
      <c r="K32" s="14">
        <f t="shared" si="15"/>
        <v>316387371.21999997</v>
      </c>
    </row>
    <row r="33" spans="1:11" ht="25.5" customHeight="1" x14ac:dyDescent="0.2">
      <c r="A33" s="27" t="s">
        <v>49</v>
      </c>
      <c r="B33" s="27"/>
      <c r="C33" s="15">
        <f t="shared" ref="C33:K33" si="16">C19-C32</f>
        <v>0</v>
      </c>
      <c r="D33" s="15">
        <f t="shared" si="16"/>
        <v>0</v>
      </c>
      <c r="E33" s="15">
        <f t="shared" si="16"/>
        <v>0</v>
      </c>
      <c r="F33" s="15">
        <f t="shared" si="16"/>
        <v>0</v>
      </c>
      <c r="G33" s="15">
        <f t="shared" si="16"/>
        <v>0</v>
      </c>
      <c r="H33" s="15">
        <f t="shared" si="16"/>
        <v>0</v>
      </c>
      <c r="I33" s="15">
        <f>I19-I32</f>
        <v>0</v>
      </c>
      <c r="J33" s="15">
        <f t="shared" si="16"/>
        <v>0</v>
      </c>
      <c r="K33" s="15">
        <f t="shared" si="16"/>
        <v>0</v>
      </c>
    </row>
    <row r="35" spans="1:11" x14ac:dyDescent="0.2">
      <c r="F35" s="13"/>
    </row>
    <row r="36" spans="1:11" x14ac:dyDescent="0.2">
      <c r="F36" s="13"/>
      <c r="I36" s="24"/>
      <c r="J36" s="24"/>
      <c r="K36" s="24"/>
    </row>
    <row r="37" spans="1:11" x14ac:dyDescent="0.2">
      <c r="I37" s="24"/>
      <c r="J37" s="24"/>
      <c r="K37" s="24"/>
    </row>
  </sheetData>
  <mergeCells count="11">
    <mergeCell ref="A19:B19"/>
    <mergeCell ref="A20:K20"/>
    <mergeCell ref="A32:B32"/>
    <mergeCell ref="A33:B33"/>
    <mergeCell ref="A1:K3"/>
    <mergeCell ref="A4:K4"/>
    <mergeCell ref="A5:A6"/>
    <mergeCell ref="B5:B6"/>
    <mergeCell ref="C5:E5"/>
    <mergeCell ref="F5:H5"/>
    <mergeCell ref="I5:K5"/>
  </mergeCells>
  <pageMargins left="0.27559055118110237" right="0.15748031496062992" top="0.43" bottom="0.35433070866141736" header="0.27559055118110237" footer="0.15748031496062992"/>
  <pageSetup paperSize="9" scale="60" orientation="landscape" r:id="rId1"/>
  <headerFooter alignWithMargins="0"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основых характеристик</vt:lpstr>
      <vt:lpstr>'прогноз основых характеристик'!Заголовки_для_печати</vt:lpstr>
      <vt:lpstr>'прогноз основых характеристик'!Область_печати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2018-11-14T06:01:50Z</cp:lastPrinted>
  <dcterms:created xsi:type="dcterms:W3CDTF">2013-05-25T16:45:04Z</dcterms:created>
  <dcterms:modified xsi:type="dcterms:W3CDTF">2021-12-16T12:30:36Z</dcterms:modified>
</cp:coreProperties>
</file>